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48T3wYFyQbkHVMyET2xuEMPOav3dQhFTqf2AZ3AqoERa/a3Nw+2pEee9Xo0VLKZVUnYq6WGgiW0UfjgOLGa0/w==" workbookSaltValue="oZw+k+afiv3MZrl9AIUm+w==" workbookSpinCount="100000" lockStructure="1"/>
  <bookViews>
    <workbookView windowWidth="28800" windowHeight="12300"/>
  </bookViews>
  <sheets>
    <sheet name="Lag Time 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<sst xmlns="http://schemas.openxmlformats.org/spreadsheetml/2006/main" count="78" uniqueCount="46">
  <si>
    <t xml:space="preserve">This document is designd to help provide approximate lag times for  single and multi-stream process analyzers. </t>
  </si>
  <si>
    <t>Fill in the GREEN highlighted fields only.</t>
  </si>
  <si>
    <t>The total lag time values for the liquid or gsas sample system are below in the ORANGE" highlighted fields.</t>
  </si>
  <si>
    <t>Liquid  Sample Systems</t>
  </si>
  <si>
    <t>Vapor Sample Systems</t>
  </si>
  <si>
    <r>
      <rPr>
        <sz val="11"/>
        <color theme="1"/>
        <rFont val="Calibri"/>
        <charset val="134"/>
        <scheme val="minor"/>
      </rPr>
      <t xml:space="preserve"> </t>
    </r>
    <r>
      <rPr>
        <u/>
        <sz val="11"/>
        <color theme="1"/>
        <rFont val="Calibri"/>
        <charset val="134"/>
        <scheme val="minor"/>
      </rPr>
      <t>Transport Tubing</t>
    </r>
    <r>
      <rPr>
        <sz val="11"/>
        <color theme="1"/>
        <rFont val="Calibri"/>
        <charset val="134"/>
        <scheme val="minor"/>
      </rPr>
      <t xml:space="preserve">:
• Enter tubing length adjacent to transport tubing size in feet.
• Enter the Flow Rate in either CC or GPH.
 </t>
    </r>
    <r>
      <rPr>
        <u/>
        <sz val="11"/>
        <color theme="1"/>
        <rFont val="Calibri"/>
        <charset val="134"/>
        <scheme val="minor"/>
      </rPr>
      <t>Sample System</t>
    </r>
    <r>
      <rPr>
        <sz val="11"/>
        <color theme="1"/>
        <rFont val="Calibri"/>
        <charset val="134"/>
        <scheme val="minor"/>
      </rPr>
      <t>:
• Enter analyzer flow rate in CC or GPM.
• Select the # of Streams in the Sample System
 • Sample System volume is an estimate based on typical designs.</t>
    </r>
  </si>
  <si>
    <r>
      <rPr>
        <sz val="11"/>
        <color theme="1"/>
        <rFont val="Calibri"/>
        <charset val="134"/>
        <scheme val="minor"/>
      </rPr>
      <t xml:space="preserve"> </t>
    </r>
    <r>
      <rPr>
        <u/>
        <sz val="11"/>
        <color theme="1"/>
        <rFont val="Calibri"/>
        <charset val="134"/>
        <scheme val="minor"/>
      </rPr>
      <t>Transport Tubing</t>
    </r>
    <r>
      <rPr>
        <sz val="11"/>
        <color theme="1"/>
        <rFont val="Calibri"/>
        <charset val="134"/>
        <scheme val="minor"/>
      </rPr>
      <t xml:space="preserve">:
• Enter tubing length adjacent to transport tubing size in feet.
• Enter the Flow Rate in either CC or SCFH.
• Enter the Sample Line Pressure in PSIA.    
 </t>
    </r>
    <r>
      <rPr>
        <u/>
        <sz val="11"/>
        <color theme="1"/>
        <rFont val="Calibri"/>
        <charset val="134"/>
        <scheme val="minor"/>
      </rPr>
      <t>Sample System</t>
    </r>
    <r>
      <rPr>
        <sz val="11"/>
        <color theme="1"/>
        <rFont val="Calibri"/>
        <charset val="134"/>
        <scheme val="minor"/>
      </rPr>
      <t>:                                                                                                                                         • Enter analyzer flow rate in CC or GPM.
• Select the # of Streams in the Sample System
• Enter the Pressure in PSIA                                                                                                                                                                         • Sample System volume is an estimate based on typical designs.</t>
    </r>
  </si>
  <si>
    <t xml:space="preserve">Sample Line  </t>
  </si>
  <si>
    <t>Sample Line Tubing</t>
  </si>
  <si>
    <t>Length</t>
  </si>
  <si>
    <t>By-Pass Flow</t>
  </si>
  <si>
    <t>Lag Time(Minutes)</t>
  </si>
  <si>
    <t>Pressure</t>
  </si>
  <si>
    <t>CC</t>
  </si>
  <si>
    <t>GPH</t>
  </si>
  <si>
    <t>SCHF</t>
  </si>
  <si>
    <t>1/4"</t>
  </si>
  <si>
    <t>3/8"</t>
  </si>
  <si>
    <t>1/2"</t>
  </si>
  <si>
    <t>Sample System Hardware</t>
  </si>
  <si>
    <t>Liquid SCS</t>
  </si>
  <si>
    <t>Vapor SCS</t>
  </si>
  <si>
    <t>Streams</t>
  </si>
  <si>
    <t>AX Flow</t>
  </si>
  <si>
    <t>SCFH</t>
  </si>
  <si>
    <t>Single Strm</t>
  </si>
  <si>
    <t>Two Strm</t>
  </si>
  <si>
    <t>Three Strm</t>
  </si>
  <si>
    <t>Liquid Sample System Lag Time</t>
  </si>
  <si>
    <t>Vapor Sample System Lag Time</t>
  </si>
  <si>
    <t>Tubing + SCS</t>
  </si>
  <si>
    <t>Total Lag Time-CC</t>
  </si>
  <si>
    <t>Total Lag Time-GPH</t>
  </si>
  <si>
    <t>Total Lag Time-SCFH</t>
  </si>
  <si>
    <t>1/4" + 1 STRM -SCS</t>
  </si>
  <si>
    <t>3/8" + 1 STRM SCS</t>
  </si>
  <si>
    <t>1/2" + 1 STRM SCS</t>
  </si>
  <si>
    <t>1/4" + 2 STRM -SCS</t>
  </si>
  <si>
    <t>3/8" + 2 STRM SCS</t>
  </si>
  <si>
    <t>1/2" + 2 STRM SCS</t>
  </si>
  <si>
    <t>1/4" + 3 STRM -SCS</t>
  </si>
  <si>
    <t>3/8" + 3 STRM SCS</t>
  </si>
  <si>
    <t>1/2" + 3 STRM SCS</t>
  </si>
  <si>
    <t xml:space="preserve"> </t>
  </si>
  <si>
    <t>By: SS</t>
  </si>
  <si>
    <t>REV: 1461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</si>
</sst>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4">
    <font>
      <sz val="11"/>
      <color theme="1"/>
      <name val="Calibri"/>
      <charset val="134"/>
      <scheme val="minor"/>
    </font>
    <font>
      <b/>
      <sz val="12"/>
      <color theme="1"/>
      <name val="Times New Roman"/>
      <charset val="134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theme="1"/>
      <name val="Calibri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6E3FF"/>
        <bgColor indexed="64"/>
      </patternFill>
    </fill>
    <fill>
      <patternFill patternType="solid">
        <fgColor rgb="FFAAE57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8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9" borderId="22" applyNumberFormat="0" applyAlignment="0" applyProtection="0">
      <alignment vertical="center"/>
    </xf>
    <xf numFmtId="0" fontId="13" fillId="10" borderId="23" applyNumberFormat="0" applyAlignment="0" applyProtection="0">
      <alignment vertical="center"/>
    </xf>
    <xf numFmtId="0" fontId="14" fillId="10" borderId="22" applyNumberFormat="0" applyAlignment="0" applyProtection="0">
      <alignment vertical="center"/>
    </xf>
    <xf numFmtId="0" fontId="15" fillId="11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</cellStyleXfs>
  <cellXfs count="6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2" borderId="6" xfId="0" applyFill="1" applyBorder="1" applyAlignment="1">
      <alignment horizontal="center"/>
    </xf>
    <xf numFmtId="0" fontId="0" fillId="0" borderId="7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2" borderId="6" xfId="0" applyFill="1" applyBorder="1"/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2" borderId="10" xfId="0" applyFill="1" applyBorder="1"/>
    <xf numFmtId="0" fontId="2" fillId="0" borderId="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center" wrapText="1"/>
    </xf>
    <xf numFmtId="0" fontId="0" fillId="3" borderId="1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5" xfId="0" applyBorder="1" applyAlignment="1">
      <alignment horizontal="center" wrapText="1"/>
    </xf>
    <xf numFmtId="0" fontId="0" fillId="3" borderId="15" xfId="0" applyFill="1" applyBorder="1" applyAlignment="1">
      <alignment horizontal="center"/>
    </xf>
    <xf numFmtId="0" fontId="0" fillId="3" borderId="16" xfId="0" applyFill="1" applyBorder="1"/>
    <xf numFmtId="0" fontId="2" fillId="4" borderId="8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5" borderId="16" xfId="0" applyFill="1" applyBorder="1"/>
    <xf numFmtId="0" fontId="0" fillId="5" borderId="11" xfId="0" applyFill="1" applyBorder="1"/>
    <xf numFmtId="0" fontId="0" fillId="0" borderId="4" xfId="0" applyBorder="1"/>
    <xf numFmtId="0" fontId="0" fillId="0" borderId="13" xfId="0" applyBorder="1"/>
    <xf numFmtId="0" fontId="0" fillId="2" borderId="14" xfId="0" applyFill="1" applyBorder="1"/>
    <xf numFmtId="0" fontId="0" fillId="0" borderId="15" xfId="0" applyBorder="1" applyAlignment="1">
      <alignment horizontal="center"/>
    </xf>
    <xf numFmtId="0" fontId="0" fillId="0" borderId="1" xfId="0" applyBorder="1"/>
    <xf numFmtId="0" fontId="0" fillId="0" borderId="11" xfId="0" applyBorder="1"/>
    <xf numFmtId="0" fontId="0" fillId="2" borderId="15" xfId="0" applyFill="1" applyBorder="1"/>
    <xf numFmtId="0" fontId="0" fillId="2" borderId="12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6" borderId="0" xfId="0" applyFill="1" applyAlignment="1">
      <alignment horizontal="center"/>
    </xf>
    <xf numFmtId="0" fontId="0" fillId="3" borderId="13" xfId="0" applyFill="1" applyBorder="1" applyAlignment="1">
      <alignment horizontal="center"/>
    </xf>
    <xf numFmtId="0" fontId="0" fillId="0" borderId="16" xfId="0" applyBorder="1"/>
    <xf numFmtId="0" fontId="0" fillId="5" borderId="2" xfId="0" applyFill="1" applyBorder="1"/>
    <xf numFmtId="0" fontId="0" fillId="6" borderId="2" xfId="0" applyFill="1" applyBorder="1"/>
    <xf numFmtId="0" fontId="0" fillId="0" borderId="15" xfId="0" applyBorder="1"/>
    <xf numFmtId="0" fontId="0" fillId="6" borderId="9" xfId="0" applyFill="1" applyBorder="1"/>
    <xf numFmtId="0" fontId="2" fillId="0" borderId="1" xfId="0" applyFont="1" applyBorder="1"/>
    <xf numFmtId="0" fontId="0" fillId="0" borderId="2" xfId="0" applyBorder="1"/>
    <xf numFmtId="0" fontId="2" fillId="0" borderId="12" xfId="0" applyFont="1" applyBorder="1" applyAlignment="1">
      <alignment horizontal="center"/>
    </xf>
    <xf numFmtId="0" fontId="2" fillId="4" borderId="12" xfId="0" applyFont="1" applyFill="1" applyBorder="1" applyAlignment="1">
      <alignment horizontal="center" wrapText="1"/>
    </xf>
    <xf numFmtId="0" fontId="2" fillId="0" borderId="15" xfId="0" applyFont="1" applyBorder="1" applyAlignment="1">
      <alignment horizontal="center"/>
    </xf>
    <xf numFmtId="0" fontId="2" fillId="4" borderId="15" xfId="0" applyFont="1" applyFill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7" borderId="16" xfId="0" applyFill="1" applyBorder="1"/>
    <xf numFmtId="0" fontId="0" fillId="0" borderId="0" xfId="0" applyAlignment="1">
      <alignment horizontal="left" wrapText="1"/>
    </xf>
    <xf numFmtId="0" fontId="0" fillId="0" borderId="13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3" borderId="4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8" xfId="0" applyFill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586740</xdr:colOff>
      <xdr:row>0</xdr:row>
      <xdr:rowOff>121920</xdr:rowOff>
    </xdr:from>
    <xdr:to>
      <xdr:col>2</xdr:col>
      <xdr:colOff>726663</xdr:colOff>
      <xdr:row>3</xdr:row>
      <xdr:rowOff>137160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6740" y="121920"/>
          <a:ext cx="154686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6:O53"/>
  <sheetViews>
    <sheetView tabSelected="1" topLeftCell="A19" workbookViewId="0">
      <selection activeCell="I11" sqref="I11:O19"/>
    </sheetView>
  </sheetViews>
  <sheetFormatPr defaultColWidth="9" defaultRowHeight="15"/>
  <cols>
    <col min="2" max="2" width="12.1047619047619" customWidth="1"/>
    <col min="3" max="3" width="14.552380952381" customWidth="1"/>
    <col min="4" max="4" width="10.3333333333333" customWidth="1"/>
    <col min="9" max="9" width="12" customWidth="1"/>
    <col min="10" max="10" width="11.6666666666667" customWidth="1"/>
    <col min="11" max="11" width="14.4380952380952" customWidth="1"/>
  </cols>
  <sheetData>
    <row r="6" ht="15.75" spans="2:2">
      <c r="B6" s="1" t="s">
        <v>0</v>
      </c>
    </row>
    <row r="7" ht="15.75" spans="2:2">
      <c r="B7" s="1" t="s">
        <v>1</v>
      </c>
    </row>
    <row r="8" ht="15.75" spans="2:2">
      <c r="B8" s="1" t="s">
        <v>2</v>
      </c>
    </row>
    <row r="9" ht="15.75"/>
    <row r="10" ht="15.75" spans="2:15">
      <c r="B10" s="2" t="s">
        <v>3</v>
      </c>
      <c r="C10" s="3"/>
      <c r="D10" s="3"/>
      <c r="E10" s="3"/>
      <c r="F10" s="3"/>
      <c r="G10" s="3"/>
      <c r="H10" s="4"/>
      <c r="I10" s="3" t="s">
        <v>4</v>
      </c>
      <c r="J10" s="3"/>
      <c r="K10" s="3"/>
      <c r="L10" s="3"/>
      <c r="M10" s="3"/>
      <c r="N10" s="3"/>
      <c r="O10" s="15"/>
    </row>
    <row r="11" spans="2:15">
      <c r="B11" s="5" t="s">
        <v>5</v>
      </c>
      <c r="C11" s="6"/>
      <c r="D11" s="6"/>
      <c r="E11" s="6"/>
      <c r="F11" s="6"/>
      <c r="G11" s="6"/>
      <c r="H11" s="7"/>
      <c r="I11" s="6" t="s">
        <v>6</v>
      </c>
      <c r="J11" s="6"/>
      <c r="K11" s="6"/>
      <c r="L11" s="6"/>
      <c r="M11" s="6"/>
      <c r="N11" s="6"/>
      <c r="O11" s="57"/>
    </row>
    <row r="12" spans="2:15">
      <c r="B12" s="8"/>
      <c r="C12" s="9"/>
      <c r="D12" s="9"/>
      <c r="E12" s="9"/>
      <c r="F12" s="9"/>
      <c r="G12" s="9"/>
      <c r="H12" s="7"/>
      <c r="I12" s="9"/>
      <c r="J12" s="9"/>
      <c r="K12" s="9"/>
      <c r="L12" s="9"/>
      <c r="M12" s="9"/>
      <c r="N12" s="9"/>
      <c r="O12" s="58"/>
    </row>
    <row r="13" spans="2:15">
      <c r="B13" s="8"/>
      <c r="C13" s="9"/>
      <c r="D13" s="9"/>
      <c r="E13" s="9"/>
      <c r="F13" s="9"/>
      <c r="G13" s="9"/>
      <c r="H13" s="7"/>
      <c r="I13" s="9"/>
      <c r="J13" s="9"/>
      <c r="K13" s="9"/>
      <c r="L13" s="9"/>
      <c r="M13" s="9"/>
      <c r="N13" s="9"/>
      <c r="O13" s="58"/>
    </row>
    <row r="14" spans="2:15">
      <c r="B14" s="8"/>
      <c r="C14" s="9"/>
      <c r="D14" s="9"/>
      <c r="E14" s="9"/>
      <c r="F14" s="9"/>
      <c r="G14" s="9"/>
      <c r="H14" s="7"/>
      <c r="I14" s="9"/>
      <c r="J14" s="9"/>
      <c r="K14" s="9"/>
      <c r="L14" s="9"/>
      <c r="M14" s="9"/>
      <c r="N14" s="9"/>
      <c r="O14" s="58"/>
    </row>
    <row r="15" spans="2:15">
      <c r="B15" s="8"/>
      <c r="C15" s="9"/>
      <c r="D15" s="9"/>
      <c r="E15" s="9"/>
      <c r="F15" s="9"/>
      <c r="G15" s="9"/>
      <c r="H15" s="10"/>
      <c r="I15" s="9"/>
      <c r="J15" s="9"/>
      <c r="K15" s="9"/>
      <c r="L15" s="9"/>
      <c r="M15" s="9"/>
      <c r="N15" s="9"/>
      <c r="O15" s="58"/>
    </row>
    <row r="16" spans="2:15">
      <c r="B16" s="8"/>
      <c r="C16" s="9"/>
      <c r="D16" s="9"/>
      <c r="E16" s="9"/>
      <c r="F16" s="9"/>
      <c r="G16" s="9"/>
      <c r="H16" s="10"/>
      <c r="I16" s="9"/>
      <c r="J16" s="9"/>
      <c r="K16" s="9"/>
      <c r="L16" s="9"/>
      <c r="M16" s="9"/>
      <c r="N16" s="9"/>
      <c r="O16" s="58"/>
    </row>
    <row r="17" spans="2:15">
      <c r="B17" s="8"/>
      <c r="C17" s="9"/>
      <c r="D17" s="9"/>
      <c r="E17" s="9"/>
      <c r="F17" s="9"/>
      <c r="G17" s="9"/>
      <c r="H17" s="10"/>
      <c r="I17" s="9"/>
      <c r="J17" s="9"/>
      <c r="K17" s="9"/>
      <c r="L17" s="9"/>
      <c r="M17" s="9"/>
      <c r="N17" s="9"/>
      <c r="O17" s="58"/>
    </row>
    <row r="18" spans="2:15">
      <c r="B18" s="8"/>
      <c r="C18" s="9"/>
      <c r="D18" s="9"/>
      <c r="E18" s="9"/>
      <c r="F18" s="9"/>
      <c r="G18" s="9"/>
      <c r="H18" s="10"/>
      <c r="I18" s="9"/>
      <c r="J18" s="9"/>
      <c r="K18" s="9"/>
      <c r="L18" s="9"/>
      <c r="M18" s="9"/>
      <c r="N18" s="9"/>
      <c r="O18" s="58"/>
    </row>
    <row r="19" ht="15.75" spans="2:15">
      <c r="B19" s="11"/>
      <c r="C19" s="12"/>
      <c r="D19" s="12"/>
      <c r="E19" s="12"/>
      <c r="F19" s="12"/>
      <c r="G19" s="12"/>
      <c r="H19" s="13"/>
      <c r="I19" s="12"/>
      <c r="J19" s="12"/>
      <c r="K19" s="12"/>
      <c r="L19" s="12"/>
      <c r="M19" s="12"/>
      <c r="N19" s="12"/>
      <c r="O19" s="59"/>
    </row>
    <row r="20" ht="15.75"/>
    <row r="21" ht="15.75" spans="2:15">
      <c r="B21" s="2" t="s">
        <v>7</v>
      </c>
      <c r="C21" s="3"/>
      <c r="D21" s="3"/>
      <c r="E21" s="3"/>
      <c r="F21" s="3"/>
      <c r="G21" s="3"/>
      <c r="H21" s="14"/>
      <c r="I21" s="3"/>
      <c r="J21" s="3"/>
      <c r="K21" s="3"/>
      <c r="L21" s="3"/>
      <c r="M21" s="3"/>
      <c r="N21" s="3"/>
      <c r="O21" s="15"/>
    </row>
    <row r="22" ht="15.75" spans="2:15">
      <c r="B22" s="2" t="s">
        <v>3</v>
      </c>
      <c r="C22" s="3"/>
      <c r="D22" s="3"/>
      <c r="E22" s="3"/>
      <c r="F22" s="3"/>
      <c r="G22" s="15"/>
      <c r="H22" s="16"/>
      <c r="I22" s="2" t="s">
        <v>4</v>
      </c>
      <c r="J22" s="3"/>
      <c r="K22" s="3"/>
      <c r="L22" s="3"/>
      <c r="M22" s="3"/>
      <c r="N22" s="3"/>
      <c r="O22" s="15"/>
    </row>
    <row r="23" ht="15.75" spans="2:15">
      <c r="B23" s="17" t="s">
        <v>8</v>
      </c>
      <c r="C23" s="18" t="s">
        <v>9</v>
      </c>
      <c r="D23" s="19" t="s">
        <v>10</v>
      </c>
      <c r="E23" s="20"/>
      <c r="F23" s="21" t="s">
        <v>11</v>
      </c>
      <c r="G23" s="22"/>
      <c r="H23" s="23"/>
      <c r="I23" s="17" t="s">
        <v>8</v>
      </c>
      <c r="J23" s="18" t="s">
        <v>9</v>
      </c>
      <c r="K23" s="19" t="s">
        <v>10</v>
      </c>
      <c r="L23" s="20"/>
      <c r="M23" s="18" t="s">
        <v>12</v>
      </c>
      <c r="N23" s="21" t="s">
        <v>11</v>
      </c>
      <c r="O23" s="22"/>
    </row>
    <row r="24" ht="15.75" spans="2:15">
      <c r="B24" s="24"/>
      <c r="C24" s="25"/>
      <c r="D24" s="26" t="s">
        <v>13</v>
      </c>
      <c r="E24" s="26" t="s">
        <v>14</v>
      </c>
      <c r="F24" s="27"/>
      <c r="G24" s="28"/>
      <c r="H24" s="23"/>
      <c r="I24" s="24"/>
      <c r="J24" s="25"/>
      <c r="K24" s="26" t="s">
        <v>13</v>
      </c>
      <c r="L24" s="26" t="s">
        <v>15</v>
      </c>
      <c r="M24" s="25"/>
      <c r="N24" s="27"/>
      <c r="O24" s="28"/>
    </row>
    <row r="25" ht="15.75" spans="2:15">
      <c r="B25" s="29" t="s">
        <v>16</v>
      </c>
      <c r="C25" s="30">
        <v>0</v>
      </c>
      <c r="D25" s="30">
        <v>0</v>
      </c>
      <c r="E25" s="31">
        <v>0</v>
      </c>
      <c r="F25" s="32" t="e">
        <f>(C25*5.5)/D25</f>
        <v>#DIV/0!</v>
      </c>
      <c r="G25" s="33" t="e">
        <f>(C25*5.5)/(E25*63)</f>
        <v>#DIV/0!</v>
      </c>
      <c r="H25" s="34"/>
      <c r="I25" s="29" t="s">
        <v>16</v>
      </c>
      <c r="J25" s="30">
        <v>0</v>
      </c>
      <c r="K25" s="30">
        <v>0</v>
      </c>
      <c r="L25" s="31">
        <v>0</v>
      </c>
      <c r="M25" s="30">
        <v>0</v>
      </c>
      <c r="N25" s="16" t="e">
        <f>((J25*5.5)/K25)*((15+M25)/15)</f>
        <v>#DIV/0!</v>
      </c>
      <c r="O25" s="33" t="e">
        <f>((J25*5.5)/(L25*473))*((15+L27)/15)</f>
        <v>#DIV/0!</v>
      </c>
    </row>
    <row r="26" ht="15.75" spans="2:15">
      <c r="B26" s="29" t="s">
        <v>17</v>
      </c>
      <c r="C26" s="30">
        <v>0</v>
      </c>
      <c r="D26" s="30">
        <v>0</v>
      </c>
      <c r="E26" s="31">
        <v>0</v>
      </c>
      <c r="F26" s="32" t="e">
        <f>(C26*15)/D26</f>
        <v>#DIV/0!</v>
      </c>
      <c r="G26" s="33" t="e">
        <f>(C26*15)/(E26*63)</f>
        <v>#DIV/0!</v>
      </c>
      <c r="H26" s="34"/>
      <c r="I26" s="29" t="s">
        <v>17</v>
      </c>
      <c r="J26" s="30">
        <v>0</v>
      </c>
      <c r="K26" s="30">
        <v>0</v>
      </c>
      <c r="L26" s="31">
        <v>0</v>
      </c>
      <c r="M26" s="30">
        <v>0</v>
      </c>
      <c r="N26" s="16" t="e">
        <f>((J26*15)/K26)*((15+M26)/15)</f>
        <v>#DIV/0!</v>
      </c>
      <c r="O26" s="33" t="e">
        <f>((J26*15)/(L26*473))*((15+L28)/15)</f>
        <v>#DIV/0!</v>
      </c>
    </row>
    <row r="27" ht="15.75" spans="2:15">
      <c r="B27" s="35" t="s">
        <v>18</v>
      </c>
      <c r="C27" s="30">
        <v>0</v>
      </c>
      <c r="D27" s="30">
        <v>0</v>
      </c>
      <c r="E27" s="31">
        <v>0</v>
      </c>
      <c r="F27" s="36" t="e">
        <f>(C27*29)/D27</f>
        <v>#DIV/0!</v>
      </c>
      <c r="G27" s="37" t="e">
        <f>(C27*29)/(E27*63)</f>
        <v>#DIV/0!</v>
      </c>
      <c r="H27" s="38"/>
      <c r="I27" s="35" t="s">
        <v>18</v>
      </c>
      <c r="J27" s="30">
        <v>0</v>
      </c>
      <c r="K27" s="30">
        <v>0</v>
      </c>
      <c r="L27" s="31">
        <v>0</v>
      </c>
      <c r="M27" s="30">
        <v>0</v>
      </c>
      <c r="N27" s="43" t="e">
        <f>((J27*29)/K27)*((15+M27)/15)</f>
        <v>#DIV/0!</v>
      </c>
      <c r="O27" s="37" t="e">
        <f>((J27*29)/(L27*473))*((15+L29)/15)</f>
        <v>#DIV/0!</v>
      </c>
    </row>
    <row r="29" ht="15.75"/>
    <row r="30" ht="15.75" spans="2:15">
      <c r="B30" s="2" t="s">
        <v>19</v>
      </c>
      <c r="C30" s="3"/>
      <c r="D30" s="3"/>
      <c r="E30" s="3"/>
      <c r="F30" s="3"/>
      <c r="G30" s="3"/>
      <c r="H30" s="14"/>
      <c r="I30" s="3"/>
      <c r="J30" s="3"/>
      <c r="K30" s="3"/>
      <c r="L30" s="3"/>
      <c r="M30" s="3"/>
      <c r="N30" s="3"/>
      <c r="O30" s="15"/>
    </row>
    <row r="31" ht="15.75" spans="2:15">
      <c r="B31" s="2" t="s">
        <v>20</v>
      </c>
      <c r="C31" s="3"/>
      <c r="D31" s="3"/>
      <c r="E31" s="3"/>
      <c r="F31" s="3"/>
      <c r="G31" s="3"/>
      <c r="H31" s="39"/>
      <c r="I31" s="3" t="s">
        <v>21</v>
      </c>
      <c r="J31" s="3"/>
      <c r="K31" s="3"/>
      <c r="L31" s="3"/>
      <c r="M31" s="3"/>
      <c r="N31" s="3"/>
      <c r="O31" s="15"/>
    </row>
    <row r="32" ht="15.75" spans="2:15">
      <c r="B32" s="40" t="s">
        <v>22</v>
      </c>
      <c r="C32" s="19" t="s">
        <v>23</v>
      </c>
      <c r="D32" s="20"/>
      <c r="E32" s="41"/>
      <c r="F32" s="21" t="s">
        <v>11</v>
      </c>
      <c r="G32" s="22"/>
      <c r="H32" s="23"/>
      <c r="I32" s="40" t="s">
        <v>22</v>
      </c>
      <c r="J32" s="19" t="s">
        <v>23</v>
      </c>
      <c r="K32" s="20"/>
      <c r="L32" s="60" t="s">
        <v>12</v>
      </c>
      <c r="M32" s="41"/>
      <c r="N32" s="21" t="s">
        <v>11</v>
      </c>
      <c r="O32" s="22"/>
    </row>
    <row r="33" ht="15.75" spans="2:15">
      <c r="B33" s="35"/>
      <c r="C33" s="18" t="s">
        <v>13</v>
      </c>
      <c r="D33" s="42" t="s">
        <v>14</v>
      </c>
      <c r="E33" s="41"/>
      <c r="F33" s="27"/>
      <c r="G33" s="28"/>
      <c r="H33" s="23"/>
      <c r="I33" s="35"/>
      <c r="J33" s="61" t="s">
        <v>13</v>
      </c>
      <c r="K33" s="61" t="s">
        <v>24</v>
      </c>
      <c r="L33" s="62"/>
      <c r="M33" s="41"/>
      <c r="N33" s="27"/>
      <c r="O33" s="28"/>
    </row>
    <row r="34" ht="15.75" spans="2:15">
      <c r="B34" s="43" t="s">
        <v>25</v>
      </c>
      <c r="C34" s="30">
        <v>0</v>
      </c>
      <c r="D34" s="44">
        <v>0</v>
      </c>
      <c r="E34" s="45">
        <f>D34*63</f>
        <v>0</v>
      </c>
      <c r="F34" s="43" t="e">
        <f>(((68/C34)))</f>
        <v>#DIV/0!</v>
      </c>
      <c r="G34" s="43" t="e">
        <f>(((66/E34)))</f>
        <v>#DIV/0!</v>
      </c>
      <c r="H34" s="34"/>
      <c r="I34" s="43" t="s">
        <v>25</v>
      </c>
      <c r="J34" s="30">
        <v>0</v>
      </c>
      <c r="K34" s="30">
        <v>0</v>
      </c>
      <c r="L34" s="31">
        <v>0</v>
      </c>
      <c r="M34" s="45">
        <f>K34*473</f>
        <v>0</v>
      </c>
      <c r="N34" s="43" t="e">
        <f>(((66/J34)*((15+L34)/15)))</f>
        <v>#DIV/0!</v>
      </c>
      <c r="O34" s="37" t="e">
        <f>(((66/M34)*((15+L34)/15)))</f>
        <v>#DIV/0!</v>
      </c>
    </row>
    <row r="35" ht="15.75" spans="2:15">
      <c r="B35" s="43" t="s">
        <v>26</v>
      </c>
      <c r="C35" s="30">
        <v>0</v>
      </c>
      <c r="D35" s="44">
        <v>0</v>
      </c>
      <c r="E35" s="45">
        <f>D35*63</f>
        <v>0</v>
      </c>
      <c r="F35" s="43" t="e">
        <f>(((88/C35)))</f>
        <v>#DIV/0!</v>
      </c>
      <c r="G35" s="43" t="e">
        <f>(((88/E35)))</f>
        <v>#DIV/0!</v>
      </c>
      <c r="H35" s="34"/>
      <c r="I35" s="43" t="s">
        <v>26</v>
      </c>
      <c r="J35" s="30">
        <v>0</v>
      </c>
      <c r="K35" s="30">
        <v>0</v>
      </c>
      <c r="L35" s="31">
        <v>0</v>
      </c>
      <c r="M35" s="45">
        <f t="shared" ref="M35:M36" si="0">K35*473</f>
        <v>0</v>
      </c>
      <c r="N35" s="43" t="e">
        <f>(((88/J35)*((15+L35)/15)))</f>
        <v>#DIV/0!</v>
      </c>
      <c r="O35" s="37" t="e">
        <f>(((88/M35)*((15+L35)/15)))</f>
        <v>#DIV/0!</v>
      </c>
    </row>
    <row r="36" ht="15.75" spans="2:15">
      <c r="B36" s="46" t="s">
        <v>27</v>
      </c>
      <c r="C36" s="30">
        <v>0</v>
      </c>
      <c r="D36" s="44">
        <v>0</v>
      </c>
      <c r="E36" s="47">
        <f>D36*63</f>
        <v>0</v>
      </c>
      <c r="F36" s="43" t="e">
        <f>(((122/C36)))</f>
        <v>#DIV/0!</v>
      </c>
      <c r="G36" s="43" t="e">
        <f>(((122/E36)))</f>
        <v>#DIV/0!</v>
      </c>
      <c r="H36" s="38"/>
      <c r="I36" s="46" t="s">
        <v>27</v>
      </c>
      <c r="J36" s="30">
        <v>0</v>
      </c>
      <c r="K36" s="30">
        <v>0</v>
      </c>
      <c r="L36" s="31">
        <v>0</v>
      </c>
      <c r="M36" s="47">
        <f t="shared" si="0"/>
        <v>0</v>
      </c>
      <c r="N36" s="43" t="e">
        <f>(((122/J36)*((15+L36)/15)))</f>
        <v>#DIV/0!</v>
      </c>
      <c r="O36" s="37" t="e">
        <f>(((122/M36)*((15+L36)/15)))</f>
        <v>#DIV/0!</v>
      </c>
    </row>
    <row r="38" ht="15.75"/>
    <row r="39" ht="15.75" spans="2:11">
      <c r="B39" s="48" t="s">
        <v>28</v>
      </c>
      <c r="C39" s="49"/>
      <c r="D39" s="37"/>
      <c r="I39" s="48" t="s">
        <v>29</v>
      </c>
      <c r="J39" s="43"/>
      <c r="K39" s="37"/>
    </row>
    <row r="40" ht="14.4" customHeight="1" spans="2:11">
      <c r="B40" s="50" t="s">
        <v>30</v>
      </c>
      <c r="C40" s="51" t="s">
        <v>31</v>
      </c>
      <c r="D40" s="51" t="s">
        <v>32</v>
      </c>
      <c r="I40" s="50" t="s">
        <v>30</v>
      </c>
      <c r="J40" s="51" t="s">
        <v>31</v>
      </c>
      <c r="K40" s="51" t="s">
        <v>33</v>
      </c>
    </row>
    <row r="41" ht="34.2" customHeight="1" spans="2:11">
      <c r="B41" s="52"/>
      <c r="C41" s="53"/>
      <c r="D41" s="53"/>
      <c r="I41" s="52"/>
      <c r="J41" s="53"/>
      <c r="K41" s="53"/>
    </row>
    <row r="42" ht="30.75" spans="2:11">
      <c r="B42" s="54" t="s">
        <v>34</v>
      </c>
      <c r="C42" s="55" t="e">
        <f>F25+F34</f>
        <v>#DIV/0!</v>
      </c>
      <c r="D42" s="55" t="e">
        <f>G25+G34</f>
        <v>#DIV/0!</v>
      </c>
      <c r="I42" s="54" t="s">
        <v>34</v>
      </c>
      <c r="J42" s="55" t="e">
        <f>N25+N34</f>
        <v>#DIV/0!</v>
      </c>
      <c r="K42" s="55" t="e">
        <f>O25+O34</f>
        <v>#DIV/0!</v>
      </c>
    </row>
    <row r="43" ht="30.75" spans="2:11">
      <c r="B43" s="54" t="s">
        <v>35</v>
      </c>
      <c r="C43" s="55" t="e">
        <f>F26+F34</f>
        <v>#DIV/0!</v>
      </c>
      <c r="D43" s="55" t="e">
        <f>G26+G34</f>
        <v>#DIV/0!</v>
      </c>
      <c r="I43" s="54" t="s">
        <v>35</v>
      </c>
      <c r="J43" s="55" t="e">
        <f>N26+N34</f>
        <v>#DIV/0!</v>
      </c>
      <c r="K43" s="55" t="e">
        <f>O26+O34</f>
        <v>#DIV/0!</v>
      </c>
    </row>
    <row r="44" ht="30.75" spans="2:11">
      <c r="B44" s="54" t="s">
        <v>36</v>
      </c>
      <c r="C44" s="55" t="e">
        <f>F27+F34</f>
        <v>#DIV/0!</v>
      </c>
      <c r="D44" s="55" t="e">
        <f>G27+G34</f>
        <v>#DIV/0!</v>
      </c>
      <c r="I44" s="54" t="s">
        <v>36</v>
      </c>
      <c r="J44" s="55" t="e">
        <f>N27+N34</f>
        <v>#DIV/0!</v>
      </c>
      <c r="K44" s="55" t="e">
        <f>O26+O36</f>
        <v>#DIV/0!</v>
      </c>
    </row>
    <row r="45" ht="30.75" spans="2:11">
      <c r="B45" s="54" t="s">
        <v>37</v>
      </c>
      <c r="C45" s="55" t="e">
        <f>F25+F35</f>
        <v>#DIV/0!</v>
      </c>
      <c r="D45" s="55" t="e">
        <f>G25+G35</f>
        <v>#DIV/0!</v>
      </c>
      <c r="I45" s="54" t="s">
        <v>37</v>
      </c>
      <c r="J45" s="55" t="e">
        <f>N25+N35</f>
        <v>#DIV/0!</v>
      </c>
      <c r="K45" s="55" t="e">
        <f>O25+O35</f>
        <v>#DIV/0!</v>
      </c>
    </row>
    <row r="46" ht="30.75" spans="2:11">
      <c r="B46" s="54" t="s">
        <v>38</v>
      </c>
      <c r="C46" s="55" t="e">
        <f>F26+F35</f>
        <v>#DIV/0!</v>
      </c>
      <c r="D46" s="55" t="e">
        <f>G26+G35</f>
        <v>#DIV/0!</v>
      </c>
      <c r="I46" s="54" t="s">
        <v>38</v>
      </c>
      <c r="J46" s="55" t="e">
        <f>N26+N35</f>
        <v>#DIV/0!</v>
      </c>
      <c r="K46" s="55" t="e">
        <f>O26+O35</f>
        <v>#DIV/0!</v>
      </c>
    </row>
    <row r="47" ht="30.75" spans="2:11">
      <c r="B47" s="54" t="s">
        <v>39</v>
      </c>
      <c r="C47" s="55" t="e">
        <f>F27+F35</f>
        <v>#DIV/0!</v>
      </c>
      <c r="D47" s="55" t="e">
        <f>G27+G35</f>
        <v>#DIV/0!</v>
      </c>
      <c r="I47" s="54" t="s">
        <v>39</v>
      </c>
      <c r="J47" s="55" t="e">
        <f>N27+N35</f>
        <v>#DIV/0!</v>
      </c>
      <c r="K47" s="55" t="e">
        <f>O27+O35</f>
        <v>#DIV/0!</v>
      </c>
    </row>
    <row r="48" ht="30.75" spans="2:11">
      <c r="B48" s="54" t="s">
        <v>40</v>
      </c>
      <c r="C48" s="55" t="e">
        <f>F25+F36</f>
        <v>#DIV/0!</v>
      </c>
      <c r="D48" s="55" t="e">
        <f>G25+G36</f>
        <v>#DIV/0!</v>
      </c>
      <c r="I48" s="54" t="s">
        <v>40</v>
      </c>
      <c r="J48" s="55" t="e">
        <f>N25+N36</f>
        <v>#DIV/0!</v>
      </c>
      <c r="K48" s="55" t="e">
        <f>O25+O36</f>
        <v>#DIV/0!</v>
      </c>
    </row>
    <row r="49" ht="30.75" spans="2:11">
      <c r="B49" s="54" t="s">
        <v>41</v>
      </c>
      <c r="C49" s="55" t="e">
        <f>F26+F36</f>
        <v>#DIV/0!</v>
      </c>
      <c r="D49" s="55" t="e">
        <f>G26+G36</f>
        <v>#DIV/0!</v>
      </c>
      <c r="I49" s="54" t="s">
        <v>41</v>
      </c>
      <c r="J49" s="55" t="e">
        <f>N26+N36</f>
        <v>#DIV/0!</v>
      </c>
      <c r="K49" s="55" t="e">
        <f>O26+O36</f>
        <v>#DIV/0!</v>
      </c>
    </row>
    <row r="50" ht="30.75" spans="2:11">
      <c r="B50" s="54" t="s">
        <v>42</v>
      </c>
      <c r="C50" s="55" t="e">
        <f>F27+F36</f>
        <v>#DIV/0!</v>
      </c>
      <c r="D50" s="55" t="e">
        <f>G27+G36</f>
        <v>#DIV/0!</v>
      </c>
      <c r="I50" s="54" t="s">
        <v>42</v>
      </c>
      <c r="J50" s="55" t="e">
        <f>N27+N36</f>
        <v>#DIV/0!</v>
      </c>
      <c r="K50" s="55" t="e">
        <f>O27+O36</f>
        <v>#DIV/0!</v>
      </c>
    </row>
    <row r="51" spans="10:10">
      <c r="J51" t="s">
        <v>43</v>
      </c>
    </row>
    <row r="52" spans="2:2">
      <c r="B52" s="56" t="s">
        <v>44</v>
      </c>
    </row>
    <row r="53" spans="2:2">
      <c r="B53" s="56" t="s">
        <v>45</v>
      </c>
    </row>
  </sheetData>
  <sheetProtection algorithmName="SHA-512" hashValue="KwiJdyOXeLmsgZyHhvjQBq5j34pF5VpHKRwRVoml8wOYIrxIKcuw3odumC1BSLKukaZ4NrBYKIwIfLbl7hMxYw==" saltValue="qRlSZSUZ5CuhI3oX6/u8HA==" spinCount="100000" sheet="1" formatCells="0" formatColumns="0" formatRows="0" insertRows="0" insertColumns="0" insertHyperlinks="0" deleteColumns="0" deleteRows="0" sort="0" autoFilter="0" pivotTables="0"/>
  <protectedRanges>
    <protectedRange sqref="C25:E27 J25:M27" name="Range1"/>
    <protectedRange sqref="C34:D38 J34:L38" name="Range1_1"/>
  </protectedRanges>
  <mergeCells count="32">
    <mergeCell ref="B10:G10"/>
    <mergeCell ref="I10:O10"/>
    <mergeCell ref="B21:O21"/>
    <mergeCell ref="B22:G22"/>
    <mergeCell ref="I22:O22"/>
    <mergeCell ref="D23:E23"/>
    <mergeCell ref="K23:L23"/>
    <mergeCell ref="B30:O30"/>
    <mergeCell ref="B31:G31"/>
    <mergeCell ref="I31:O31"/>
    <mergeCell ref="C32:D32"/>
    <mergeCell ref="J32:K32"/>
    <mergeCell ref="B23:B24"/>
    <mergeCell ref="B32:B33"/>
    <mergeCell ref="B40:B41"/>
    <mergeCell ref="C23:C24"/>
    <mergeCell ref="C40:C41"/>
    <mergeCell ref="D40:D41"/>
    <mergeCell ref="I23:I24"/>
    <mergeCell ref="I32:I33"/>
    <mergeCell ref="I40:I41"/>
    <mergeCell ref="J23:J24"/>
    <mergeCell ref="J40:J41"/>
    <mergeCell ref="K40:K41"/>
    <mergeCell ref="L32:L33"/>
    <mergeCell ref="M23:M24"/>
    <mergeCell ref="F23:G24"/>
    <mergeCell ref="N23:O24"/>
    <mergeCell ref="I11:O19"/>
    <mergeCell ref="B11:G19"/>
    <mergeCell ref="F32:G33"/>
    <mergeCell ref="N32:O33"/>
  </mergeCells>
  <pageMargins left="0.7" right="0.7" top="0.75" bottom="0.75" header="0.3" footer="0.3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1" rangeCreator="" othersAccessPermission="edit"/>
    <arrUserId title="Range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Lag Time Calc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Smith</dc:creator>
  <cp:lastModifiedBy>comp14</cp:lastModifiedBy>
  <dcterms:created xsi:type="dcterms:W3CDTF">2025-01-27T13:41:00Z</dcterms:created>
  <dcterms:modified xsi:type="dcterms:W3CDTF">2025-02-04T10:23:54Z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AA0D6E0DE005467C9FB91C8DA9802703_12</vt:lpwstr>
  </property>
  <property fmtid="{D5CDD505-2E9C-101B-9397-08002B2CF9AE}" pid="3" name="KSOProductBuildVer">
    <vt:lpwstr>1033-12.2.0.19805</vt:lpwstr>
  </property>
</Properties>
</file>